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320" windowWidth="9720" windowHeight="6120" activeTab="1"/>
  </bookViews>
  <sheets>
    <sheet name="На голосование свод" sheetId="20" r:id="rId1"/>
    <sheet name="ГИС сводная" sheetId="19" r:id="rId2"/>
    <sheet name="Лист1" sheetId="21" r:id="rId3"/>
  </sheets>
  <definedNames>
    <definedName name="_xlnm.Print_Area" localSheetId="1">'ГИС сводная'!$A$1:$O$39</definedName>
    <definedName name="_xlnm.Print_Area" localSheetId="0">'На голосование свод'!$A$1:$J$23</definedName>
  </definedNames>
  <calcPr calcId="125725"/>
</workbook>
</file>

<file path=xl/calcChain.xml><?xml version="1.0" encoding="utf-8"?>
<calcChain xmlns="http://schemas.openxmlformats.org/spreadsheetml/2006/main">
  <c r="D31" i="19"/>
  <c r="N31" s="1"/>
  <c r="D30"/>
  <c r="N30" s="1"/>
  <c r="N29"/>
  <c r="N9"/>
  <c r="N10"/>
  <c r="N26" s="1"/>
  <c r="N11"/>
  <c r="N12"/>
  <c r="N13"/>
  <c r="N14"/>
  <c r="N15"/>
  <c r="N16"/>
  <c r="N17"/>
  <c r="N18"/>
  <c r="N19"/>
  <c r="N20"/>
  <c r="N21"/>
  <c r="N22"/>
  <c r="N23"/>
  <c r="N24"/>
  <c r="N25"/>
  <c r="N8"/>
  <c r="K36"/>
  <c r="L36"/>
  <c r="M36"/>
  <c r="K33"/>
  <c r="L33"/>
  <c r="M33"/>
  <c r="K32"/>
  <c r="L32"/>
  <c r="M32"/>
  <c r="K26"/>
  <c r="L26"/>
  <c r="M26"/>
  <c r="D28" i="21"/>
  <c r="C28"/>
  <c r="C29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H21" i="19"/>
  <c r="I21"/>
  <c r="J21" s="1"/>
  <c r="H22"/>
  <c r="I22" s="1"/>
  <c r="J22" s="1"/>
  <c r="L21"/>
  <c r="M21"/>
  <c r="L22"/>
  <c r="M22"/>
  <c r="L20"/>
  <c r="H35"/>
  <c r="I35" s="1"/>
  <c r="J35" s="1"/>
  <c r="I29"/>
  <c r="J29" s="1"/>
  <c r="A31"/>
  <c r="K21"/>
  <c r="H8"/>
  <c r="I8"/>
  <c r="J8" s="1"/>
  <c r="H9"/>
  <c r="I9"/>
  <c r="J9" s="1"/>
  <c r="H10"/>
  <c r="I10" s="1"/>
  <c r="H11"/>
  <c r="I11"/>
  <c r="J11" s="1"/>
  <c r="H12"/>
  <c r="I12" s="1"/>
  <c r="J12" s="1"/>
  <c r="H13"/>
  <c r="I13"/>
  <c r="J13" s="1"/>
  <c r="H14"/>
  <c r="I14" s="1"/>
  <c r="J14" s="1"/>
  <c r="H15"/>
  <c r="I15"/>
  <c r="J15" s="1"/>
  <c r="H16"/>
  <c r="I16" s="1"/>
  <c r="J16" s="1"/>
  <c r="H17"/>
  <c r="I17"/>
  <c r="J17" s="1"/>
  <c r="H18"/>
  <c r="I18" s="1"/>
  <c r="J18" s="1"/>
  <c r="H19"/>
  <c r="I19"/>
  <c r="J19" s="1"/>
  <c r="H20"/>
  <c r="I20" s="1"/>
  <c r="J20" s="1"/>
  <c r="H23"/>
  <c r="I23"/>
  <c r="J23" s="1"/>
  <c r="H24"/>
  <c r="I24" s="1"/>
  <c r="J24" s="1"/>
  <c r="H25"/>
  <c r="I25"/>
  <c r="J25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N32" l="1"/>
  <c r="N33" s="1"/>
  <c r="N36" s="1"/>
  <c r="H31"/>
  <c r="I31" s="1"/>
  <c r="J31" s="1"/>
  <c r="H30"/>
  <c r="I30" s="1"/>
  <c r="J30" s="1"/>
  <c r="J10"/>
  <c r="I26"/>
  <c r="J26"/>
  <c r="H26"/>
  <c r="J32" l="1"/>
  <c r="I32"/>
  <c r="I33" s="1"/>
  <c r="G33" s="1"/>
  <c r="G36" s="1"/>
  <c r="J33"/>
  <c r="J36" s="1"/>
  <c r="G26"/>
</calcChain>
</file>

<file path=xl/sharedStrings.xml><?xml version="1.0" encoding="utf-8"?>
<sst xmlns="http://schemas.openxmlformats.org/spreadsheetml/2006/main" count="162" uniqueCount="102">
  <si>
    <t>1 раз в год</t>
  </si>
  <si>
    <t>IV</t>
  </si>
  <si>
    <t>III</t>
  </si>
  <si>
    <t>V</t>
  </si>
  <si>
    <t>4 раза в год</t>
  </si>
  <si>
    <t>Техническое обслуживание внутридомового газового оборудования</t>
  </si>
  <si>
    <t>1 раз в  год</t>
  </si>
  <si>
    <t>1 кв.м асфальта</t>
  </si>
  <si>
    <t>1 кв.м лестничных клеток</t>
  </si>
  <si>
    <t>в том числе:</t>
  </si>
  <si>
    <t>II</t>
  </si>
  <si>
    <t>1 кв.м.общей площади</t>
  </si>
  <si>
    <t>1 раз в  2 суток</t>
  </si>
  <si>
    <t>Текущий ремонт</t>
  </si>
  <si>
    <t>ежемесячно</t>
  </si>
  <si>
    <t>1 метр трубопровода</t>
  </si>
  <si>
    <t>Гидравлические испытания системы отопления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</si>
  <si>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</si>
  <si>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</si>
  <si>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Техническое обслуживание мягкой кровли</t>
  </si>
  <si>
    <t>Техническое обслуживание ГЩВУ (ВРУ)</t>
  </si>
  <si>
    <t>Техническое обслуживание системы освещения общего имущества</t>
  </si>
  <si>
    <t xml:space="preserve">Техническое обслуживание электрических сетей и их оборудования на лестничных клетках </t>
  </si>
  <si>
    <t>Осмотр наружных конструкций панельного дома</t>
  </si>
  <si>
    <t>Дератизация, дезинсекция</t>
  </si>
  <si>
    <t>Проверка дымоходов и вентканалов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</si>
  <si>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</si>
  <si>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</si>
  <si>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</si>
  <si>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№</t>
  </si>
  <si>
    <t>Наименование работы</t>
  </si>
  <si>
    <t>Итого стоимость в руб. в год</t>
  </si>
  <si>
    <t>Тариф на 1м2/мес. в руб.</t>
  </si>
  <si>
    <t>1 кв.м.общ.пл.</t>
  </si>
  <si>
    <t>Согласно правилам и нормам обслуживания жилого фонда</t>
  </si>
  <si>
    <t xml:space="preserve"> Площадь МКД</t>
  </si>
  <si>
    <t>- услуги по управлению МКД</t>
  </si>
  <si>
    <t>- текущий ремонт общего имущества МКД</t>
  </si>
  <si>
    <t>Наименование</t>
  </si>
  <si>
    <t>Стоимость в месяц,руб.</t>
  </si>
  <si>
    <t>Единица измерения</t>
  </si>
  <si>
    <t>Стоимость единицы работы (услуги) в расчёте на единицу измерения, руб./кв.м. в месяц</t>
  </si>
  <si>
    <t>Объём</t>
  </si>
  <si>
    <t>I</t>
  </si>
  <si>
    <t>Плата за содержание помещения,всего</t>
  </si>
  <si>
    <t>1 кв.м. общей площади</t>
  </si>
  <si>
    <t>Всего плата за содержание и услуги за сбор капитального ремонта (руб./кв.м.)</t>
  </si>
  <si>
    <t>*Примечание:</t>
  </si>
  <si>
    <t>по графику</t>
  </si>
  <si>
    <t>- содержание общего имущества МКД (включает в себя в том числе: уборку мест общего пользования, вывоз ТБО, АДО и ТО ВДГО, содержание детской игровой площадки (при наличии), обслуживание лифтового оборудования (при наличии))</t>
  </si>
  <si>
    <t>Собственник помещения дома</t>
  </si>
  <si>
    <t>Итого стоимость в месяц, руб.</t>
  </si>
  <si>
    <t>Содержание общего имущества и управление МКД</t>
  </si>
  <si>
    <t>данный расчет (плата за содержание) устанавливается на указанный срок, в случае, если собственниками МКД не принимается Приложение № 4 (Перечень и стоимость работ по содержанию, управлению и текущему ремонту общего имущества МКД) , предложенное ООО КА "ИРБИС", проводится индексация платы за содержание в соответствии с условиями Договора управления МКД.</t>
  </si>
  <si>
    <t>МКД</t>
  </si>
  <si>
    <t>Директор ООО КА "ИРБИС"</t>
  </si>
  <si>
    <t xml:space="preserve">Сводная таблица платы за содержание помещения </t>
  </si>
  <si>
    <t xml:space="preserve"> с 01.01.2018 г.*</t>
  </si>
  <si>
    <t>1 кв.м кровли( ст-ть пересчитана на 1 кв.м. об.пл.)</t>
  </si>
  <si>
    <t>1 ВРУ  ( ст-ть пересчитана на 1 кв.м. об.пл.)</t>
  </si>
  <si>
    <t>1 кв.м площади вспомогательных помещений ( ст-ть пересчитана на 1 кв.м. об.пл.)</t>
  </si>
  <si>
    <t>1 кв.м лестничных клеток ( ст-ть пересчитана на 1 кв.м. об.пл.)</t>
  </si>
  <si>
    <t xml:space="preserve">1 кв.м.общ.пл. </t>
  </si>
  <si>
    <t>Стоимость на 1 кв м об пл</t>
  </si>
  <si>
    <t>Дежурство слесарей, электриков</t>
  </si>
  <si>
    <t>1 кв.м. общ.пл.</t>
  </si>
  <si>
    <t>убрать при печати</t>
  </si>
  <si>
    <t>Площадь ОИ</t>
  </si>
  <si>
    <t>г. Рязань ул. Костычева д. 10 корп. 1</t>
  </si>
  <si>
    <t xml:space="preserve">Уборка лестничных площадок и маршей </t>
  </si>
  <si>
    <t xml:space="preserve">Подметание прилегающей территории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</si>
  <si>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</si>
  <si>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</si>
  <si>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</si>
  <si>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</si>
  <si>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</si>
  <si>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>Количество</t>
  </si>
  <si>
    <t>Ед.изм.</t>
  </si>
  <si>
    <t>Цена (руб.)</t>
  </si>
  <si>
    <t>Объем</t>
  </si>
  <si>
    <t>Итого</t>
  </si>
  <si>
    <t>КРСОИ</t>
  </si>
  <si>
    <t>3 раза в год-вентканалы в МКД с газовыми приборами, раз в год-в МКД с электроплитами</t>
  </si>
  <si>
    <t>Информация об исключении из платы за содержание жилого помещения стоимости услуг по сбору, вывозу, утилизации ТКО</t>
  </si>
  <si>
    <t>многоквартирный дом</t>
  </si>
  <si>
    <t>Структура платы за содержание жилого помещения</t>
  </si>
  <si>
    <t>Размер платы за содержание жилогопомещения до исключения стоимости услуг по сбору, вывозу, утилизации ТКО (руб/м2)</t>
  </si>
  <si>
    <t>Размер платы за содержание жилогопомещения после исключения стоимости услуг по сбору, вывозу, утилизации ТКО (руб/м2)</t>
  </si>
  <si>
    <t>Сбор, вывоз и утилизация ТКО</t>
  </si>
  <si>
    <t>Вывоз древесных отходов</t>
  </si>
  <si>
    <t xml:space="preserve">Стоимость утилизации (захоронения) древесных отходов </t>
  </si>
  <si>
    <t>Всего</t>
  </si>
  <si>
    <t>Величина стоимости услуг по сбору, вывозу, утилизации ТКО, которая исключена из платы за содержание жилого помешения</t>
  </si>
  <si>
    <t>ул. Костычева д. 10 корп. 1</t>
  </si>
  <si>
    <t xml:space="preserve">Заместитель директора </t>
  </si>
  <si>
    <t>Сучкова Н.С.</t>
  </si>
  <si>
    <t>Уборка контейнерной площадки, подъездных путей и прилегающей территории</t>
  </si>
  <si>
    <t>Содержание и оборудование контейнерной площадки, подъездных путей и прилегающей территории</t>
  </si>
  <si>
    <t>Подметание прилегающей территории , содержание и уборка контейнерных площадок</t>
  </si>
  <si>
    <t xml:space="preserve">Тариф с КРСОИ  на 1м2/мес. в руб.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</si>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</sst>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;[Red]0.00"/>
  </numFmts>
  <fonts count="13">
    <font>
      <sz val="10"/>
      <name val="Arial"/>
    </font>
    <font>
      <sz val="10"/>
      <name val="Arial Cyr"/>
      <charset val="204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i/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color indexed="8"/>
      <name val="Cambria"/>
      <family val="1"/>
      <charset val="204"/>
    </font>
    <font>
      <sz val="12"/>
      <name val="Times New Roman"/>
      <family val="1"/>
      <charset val="204"/>
    </font>
    <font>
      <sz val="12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/>
    <xf numFmtId="4" fontId="2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right"/>
    </xf>
    <xf numFmtId="4" fontId="2" fillId="0" borderId="0" xfId="0" applyNumberFormat="1" applyFont="1"/>
    <xf numFmtId="4" fontId="5" fillId="0" borderId="0" xfId="0" applyNumberFormat="1" applyFont="1" applyFill="1" applyBorder="1" applyAlignment="1">
      <alignment vertical="center" wrapText="1"/>
    </xf>
    <xf numFmtId="4" fontId="5" fillId="0" borderId="0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Fill="1"/>
    <xf numFmtId="0" fontId="2" fillId="4" borderId="0" xfId="0" applyFont="1" applyFill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justify" wrapText="1"/>
    </xf>
    <xf numFmtId="0" fontId="10" fillId="4" borderId="1" xfId="0" applyFont="1" applyFill="1" applyBorder="1" applyAlignment="1">
      <alignment horizontal="justify" vertical="center" wrapText="1"/>
    </xf>
    <xf numFmtId="0" fontId="5" fillId="4" borderId="0" xfId="0" applyFont="1" applyFill="1"/>
    <xf numFmtId="0" fontId="4" fillId="4" borderId="0" xfId="0" applyFont="1" applyFill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2" fontId="9" fillId="0" borderId="1" xfId="0" applyNumberFormat="1" applyFont="1" applyBorder="1" applyAlignment="1">
      <alignment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justify" wrapText="1"/>
    </xf>
    <xf numFmtId="2" fontId="9" fillId="0" borderId="1" xfId="0" applyNumberFormat="1" applyFont="1" applyFill="1" applyBorder="1" applyAlignment="1">
      <alignment vertical="center" wrapText="1"/>
    </xf>
    <xf numFmtId="0" fontId="11" fillId="0" borderId="1" xfId="0" applyFont="1" applyBorder="1"/>
    <xf numFmtId="2" fontId="11" fillId="0" borderId="1" xfId="0" applyNumberFormat="1" applyFont="1" applyBorder="1" applyAlignment="1"/>
    <xf numFmtId="2" fontId="11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/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right"/>
    </xf>
    <xf numFmtId="4" fontId="4" fillId="0" borderId="4" xfId="0" applyNumberFormat="1" applyFont="1" applyFill="1" applyBorder="1" applyAlignment="1">
      <alignment horizontal="right"/>
    </xf>
    <xf numFmtId="4" fontId="4" fillId="0" borderId="2" xfId="0" applyNumberFormat="1" applyFont="1" applyFill="1" applyBorder="1"/>
    <xf numFmtId="4" fontId="4" fillId="0" borderId="1" xfId="0" applyNumberFormat="1" applyFont="1" applyFill="1" applyBorder="1"/>
    <xf numFmtId="4" fontId="4" fillId="0" borderId="1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right"/>
    </xf>
    <xf numFmtId="4" fontId="5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justify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justify" vertical="center" wrapText="1"/>
    </xf>
    <xf numFmtId="49" fontId="2" fillId="0" borderId="5" xfId="0" applyNumberFormat="1" applyFont="1" applyBorder="1" applyAlignment="1">
      <alignment horizontal="justify" vertical="center" wrapText="1"/>
    </xf>
    <xf numFmtId="0" fontId="2" fillId="0" borderId="0" xfId="0" applyFont="1" applyFill="1" applyAlignment="1">
      <alignment horizontal="left"/>
    </xf>
    <xf numFmtId="0" fontId="0" fillId="0" borderId="0" xfId="0" applyAlignment="1"/>
    <xf numFmtId="0" fontId="5" fillId="0" borderId="0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/>
    <xf numFmtId="0" fontId="0" fillId="0" borderId="6" xfId="0" applyBorder="1" applyAlignment="1"/>
    <xf numFmtId="0" fontId="4" fillId="0" borderId="4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0" fontId="0" fillId="0" borderId="7" xfId="0" applyBorder="1" applyAlignment="1"/>
    <xf numFmtId="0" fontId="2" fillId="0" borderId="0" xfId="0" applyFont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2" fontId="11" fillId="0" borderId="2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view="pageBreakPreview" zoomScale="90" zoomScaleNormal="100" zoomScaleSheetLayoutView="90" workbookViewId="0">
      <selection activeCell="K11" sqref="K11"/>
    </sheetView>
  </sheetViews>
  <sheetFormatPr defaultColWidth="8.85546875" defaultRowHeight="15.75"/>
  <cols>
    <col min="1" max="1" width="2.7109375" style="2" customWidth="1"/>
    <col min="2" max="5" width="8.85546875" style="2"/>
    <col min="6" max="6" width="13.28515625" style="2" customWidth="1"/>
    <col min="7" max="7" width="15.28515625" style="2" customWidth="1"/>
    <col min="8" max="8" width="25.28515625" style="2" customWidth="1"/>
    <col min="9" max="9" width="14.28515625" style="2" customWidth="1"/>
    <col min="10" max="10" width="25.85546875" style="2" customWidth="1"/>
    <col min="11" max="16384" width="8.85546875" style="2"/>
  </cols>
  <sheetData>
    <row r="1" spans="1:10">
      <c r="J1" s="3" t="s">
        <v>54</v>
      </c>
    </row>
    <row r="2" spans="1:10">
      <c r="J2" s="3"/>
    </row>
    <row r="3" spans="1:10">
      <c r="B3" s="108" t="s">
        <v>56</v>
      </c>
      <c r="C3" s="108"/>
      <c r="D3" s="108"/>
      <c r="E3" s="108"/>
      <c r="F3" s="108"/>
      <c r="G3" s="108"/>
      <c r="H3" s="108"/>
      <c r="I3" s="108"/>
      <c r="J3" s="108"/>
    </row>
    <row r="4" spans="1:10">
      <c r="B4" s="108" t="s">
        <v>57</v>
      </c>
      <c r="C4" s="108"/>
      <c r="D4" s="108"/>
      <c r="E4" s="108"/>
      <c r="F4" s="108"/>
      <c r="G4" s="108"/>
      <c r="H4" s="108"/>
      <c r="I4" s="108"/>
      <c r="J4" s="108"/>
    </row>
    <row r="6" spans="1:10" ht="75.599999999999994" customHeight="1">
      <c r="B6" s="109" t="s">
        <v>38</v>
      </c>
      <c r="C6" s="109"/>
      <c r="D6" s="109"/>
      <c r="E6" s="109"/>
      <c r="F6" s="109"/>
      <c r="G6" s="4" t="s">
        <v>39</v>
      </c>
      <c r="H6" s="4" t="s">
        <v>40</v>
      </c>
      <c r="I6" s="5" t="s">
        <v>42</v>
      </c>
      <c r="J6" s="4" t="s">
        <v>41</v>
      </c>
    </row>
    <row r="7" spans="1:10" s="7" customFormat="1" ht="15.6" customHeight="1">
      <c r="B7" s="118" t="s">
        <v>43</v>
      </c>
      <c r="C7" s="119"/>
      <c r="D7" s="119"/>
      <c r="E7" s="119"/>
      <c r="F7" s="120"/>
      <c r="G7" s="4" t="s">
        <v>10</v>
      </c>
      <c r="H7" s="4" t="s">
        <v>2</v>
      </c>
      <c r="I7" s="5" t="s">
        <v>1</v>
      </c>
      <c r="J7" s="4" t="s">
        <v>3</v>
      </c>
    </row>
    <row r="8" spans="1:10" ht="25.15" customHeight="1">
      <c r="B8" s="110" t="s">
        <v>44</v>
      </c>
      <c r="C8" s="111"/>
      <c r="D8" s="111"/>
      <c r="E8" s="111"/>
      <c r="F8" s="112"/>
      <c r="G8" s="8"/>
      <c r="H8" s="9" t="s">
        <v>45</v>
      </c>
      <c r="I8" s="8"/>
      <c r="J8" s="10"/>
    </row>
    <row r="9" spans="1:10" ht="25.15" customHeight="1">
      <c r="B9" s="121" t="s">
        <v>9</v>
      </c>
      <c r="C9" s="122"/>
      <c r="D9" s="122"/>
      <c r="E9" s="122"/>
      <c r="F9" s="123"/>
      <c r="G9" s="8"/>
      <c r="H9" s="9"/>
      <c r="I9" s="8"/>
      <c r="J9" s="8"/>
    </row>
    <row r="10" spans="1:10" ht="25.15" customHeight="1">
      <c r="B10" s="114" t="s">
        <v>36</v>
      </c>
      <c r="C10" s="115"/>
      <c r="D10" s="115"/>
      <c r="E10" s="115"/>
      <c r="F10" s="116"/>
      <c r="G10" s="8"/>
      <c r="H10" s="9" t="s">
        <v>45</v>
      </c>
      <c r="I10" s="8"/>
      <c r="J10" s="10"/>
    </row>
    <row r="11" spans="1:10" ht="101.45" customHeight="1">
      <c r="B11" s="124" t="s">
        <v>49</v>
      </c>
      <c r="C11" s="125"/>
      <c r="D11" s="125"/>
      <c r="E11" s="125"/>
      <c r="F11" s="126"/>
      <c r="G11" s="8"/>
      <c r="H11" s="9" t="s">
        <v>45</v>
      </c>
      <c r="I11" s="8"/>
      <c r="J11" s="10"/>
    </row>
    <row r="12" spans="1:10" ht="25.15" customHeight="1">
      <c r="B12" s="114" t="s">
        <v>37</v>
      </c>
      <c r="C12" s="115"/>
      <c r="D12" s="115"/>
      <c r="E12" s="115"/>
      <c r="F12" s="116"/>
      <c r="G12" s="8"/>
      <c r="H12" s="9" t="s">
        <v>45</v>
      </c>
      <c r="I12" s="8"/>
      <c r="J12" s="10"/>
    </row>
    <row r="13" spans="1:10" ht="40.15" customHeight="1">
      <c r="B13" s="117" t="s">
        <v>46</v>
      </c>
      <c r="C13" s="117"/>
      <c r="D13" s="117"/>
      <c r="E13" s="117"/>
      <c r="F13" s="117"/>
      <c r="G13" s="117"/>
      <c r="H13" s="117"/>
      <c r="I13" s="117"/>
      <c r="J13" s="27"/>
    </row>
    <row r="14" spans="1:10" ht="40.15" customHeight="1">
      <c r="B14" s="11"/>
      <c r="C14" s="11"/>
      <c r="D14" s="11"/>
      <c r="E14" s="11"/>
      <c r="F14" s="11"/>
      <c r="G14" s="11"/>
      <c r="H14" s="11"/>
      <c r="I14" s="11"/>
      <c r="J14" s="12"/>
    </row>
    <row r="15" spans="1:10" ht="19.899999999999999" customHeight="1">
      <c r="A15" s="2" t="s">
        <v>47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3" customHeight="1">
      <c r="A16" s="113" t="s">
        <v>53</v>
      </c>
      <c r="B16" s="113"/>
      <c r="C16" s="113"/>
      <c r="D16" s="113"/>
      <c r="E16" s="113"/>
      <c r="F16" s="113"/>
      <c r="G16" s="113"/>
      <c r="H16" s="113"/>
      <c r="I16" s="113"/>
      <c r="J16" s="113"/>
    </row>
    <row r="17" spans="1:10">
      <c r="A17" s="113"/>
      <c r="B17" s="113"/>
      <c r="C17" s="113"/>
      <c r="D17" s="113"/>
      <c r="E17" s="113"/>
      <c r="F17" s="113"/>
      <c r="G17" s="113"/>
      <c r="H17" s="113"/>
      <c r="I17" s="113"/>
      <c r="J17" s="113"/>
    </row>
    <row r="18" spans="1:10" ht="24.75" customHeight="1">
      <c r="A18" s="113"/>
      <c r="B18" s="113"/>
      <c r="C18" s="113"/>
      <c r="D18" s="113"/>
      <c r="E18" s="113"/>
      <c r="F18" s="113"/>
      <c r="G18" s="113"/>
      <c r="H18" s="113"/>
      <c r="I18" s="113"/>
      <c r="J18" s="113"/>
    </row>
    <row r="19" spans="1:10" ht="19.899999999999999" customHeight="1">
      <c r="B19" s="6"/>
      <c r="C19" s="6"/>
      <c r="D19" s="6"/>
      <c r="E19" s="6"/>
      <c r="F19" s="6"/>
      <c r="G19" s="6"/>
      <c r="H19" s="6"/>
      <c r="I19" s="6"/>
      <c r="J19" s="6"/>
    </row>
    <row r="20" spans="1:10" ht="19.899999999999999" customHeight="1">
      <c r="B20" s="6" t="s">
        <v>55</v>
      </c>
      <c r="C20" s="6"/>
      <c r="D20" s="6"/>
      <c r="E20" s="6"/>
      <c r="F20" s="6"/>
      <c r="G20" s="6"/>
      <c r="H20" s="6" t="s">
        <v>50</v>
      </c>
      <c r="I20" s="6"/>
      <c r="J20" s="6"/>
    </row>
    <row r="21" spans="1:10"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B22" s="6"/>
      <c r="C22" s="6"/>
      <c r="D22" s="6"/>
      <c r="E22" s="6"/>
      <c r="F22" s="6"/>
      <c r="G22" s="6"/>
      <c r="H22" s="6"/>
      <c r="I22" s="6"/>
      <c r="J22" s="6"/>
    </row>
    <row r="23" spans="1:10"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B24" s="6"/>
      <c r="C24" s="6"/>
      <c r="D24" s="6"/>
      <c r="E24" s="6"/>
      <c r="F24" s="6"/>
      <c r="G24" s="6"/>
      <c r="H24" s="6"/>
      <c r="I24" s="6"/>
      <c r="J24" s="6"/>
    </row>
  </sheetData>
  <mergeCells count="11">
    <mergeCell ref="B4:J4"/>
    <mergeCell ref="B3:J3"/>
    <mergeCell ref="B6:F6"/>
    <mergeCell ref="B8:F8"/>
    <mergeCell ref="A16:J18"/>
    <mergeCell ref="B12:F12"/>
    <mergeCell ref="B13:I13"/>
    <mergeCell ref="B7:F7"/>
    <mergeCell ref="B9:F9"/>
    <mergeCell ref="B10:F10"/>
    <mergeCell ref="B11:F11"/>
  </mergeCells>
  <phoneticPr fontId="0" type="noConversion"/>
  <pageMargins left="0" right="0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2"/>
  <sheetViews>
    <sheetView tabSelected="1" view="pageBreakPreview" topLeftCell="A13" zoomScale="75" zoomScaleNormal="100" zoomScaleSheetLayoutView="75" workbookViewId="0">
      <selection activeCell="C29" sqref="C29"/>
    </sheetView>
  </sheetViews>
  <sheetFormatPr defaultColWidth="8.85546875" defaultRowHeight="15.75"/>
  <cols>
    <col min="1" max="1" width="5.85546875" style="2" customWidth="1"/>
    <col min="2" max="2" width="48" style="2" customWidth="1"/>
    <col min="3" max="3" width="22.5703125" style="2" customWidth="1"/>
    <col min="4" max="4" width="14.7109375" style="2" hidden="1" customWidth="1"/>
    <col min="5" max="5" width="12.42578125" style="2" customWidth="1"/>
    <col min="6" max="6" width="22.85546875" style="1" customWidth="1"/>
    <col min="7" max="7" width="14.5703125" style="1" hidden="1" customWidth="1"/>
    <col min="8" max="8" width="18.85546875" style="42" hidden="1" customWidth="1"/>
    <col min="9" max="9" width="16.28515625" style="31" hidden="1" customWidth="1"/>
    <col min="10" max="10" width="13.28515625" style="31" hidden="1" customWidth="1"/>
    <col min="11" max="11" width="14.42578125" style="2" hidden="1" customWidth="1"/>
    <col min="12" max="12" width="17.42578125" style="2" hidden="1" customWidth="1"/>
    <col min="13" max="13" width="13.7109375" style="2" hidden="1" customWidth="1"/>
    <col min="14" max="14" width="17.5703125" style="69" customWidth="1"/>
    <col min="15" max="16384" width="8.85546875" style="2"/>
  </cols>
  <sheetData>
    <row r="1" spans="1:15">
      <c r="F1" s="71"/>
      <c r="G1" s="13"/>
      <c r="H1" s="30"/>
    </row>
    <row r="2" spans="1:15">
      <c r="E2" s="127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1:15" ht="15" customHeight="1">
      <c r="A3" s="129" t="s">
        <v>101</v>
      </c>
      <c r="B3" s="129"/>
      <c r="C3" s="129"/>
      <c r="D3" s="129"/>
      <c r="E3" s="129"/>
      <c r="F3" s="129"/>
      <c r="G3" s="129"/>
      <c r="H3" s="129"/>
      <c r="I3" s="129"/>
      <c r="J3" s="128"/>
      <c r="K3" s="128"/>
      <c r="L3" s="128"/>
      <c r="M3" s="128"/>
      <c r="N3" s="128"/>
    </row>
    <row r="4" spans="1:15" s="43" customFormat="1" ht="48" customHeight="1">
      <c r="A4" s="129"/>
      <c r="B4" s="129"/>
      <c r="C4" s="129"/>
      <c r="D4" s="129"/>
      <c r="E4" s="129"/>
      <c r="F4" s="129"/>
      <c r="G4" s="129"/>
      <c r="H4" s="129"/>
      <c r="I4" s="129"/>
      <c r="J4" s="128"/>
      <c r="K4" s="128"/>
      <c r="L4" s="128"/>
      <c r="M4" s="128"/>
      <c r="N4" s="128"/>
    </row>
    <row r="5" spans="1:15" ht="20.25" customHeight="1">
      <c r="A5" s="14"/>
      <c r="B5" s="14" t="s">
        <v>68</v>
      </c>
      <c r="C5" s="14" t="s">
        <v>35</v>
      </c>
      <c r="D5" s="15">
        <v>2712.5</v>
      </c>
      <c r="E5" s="15">
        <v>2712.5</v>
      </c>
      <c r="F5" s="16"/>
      <c r="G5" s="16"/>
      <c r="H5" s="32"/>
      <c r="I5" s="33"/>
      <c r="K5" s="14"/>
      <c r="L5" s="14"/>
    </row>
    <row r="6" spans="1:15" ht="20.25" customHeight="1">
      <c r="A6" s="138" t="s">
        <v>52</v>
      </c>
      <c r="B6" s="138"/>
      <c r="C6" s="138"/>
      <c r="D6" s="138"/>
      <c r="E6" s="138"/>
      <c r="F6" s="138"/>
      <c r="G6" s="138"/>
      <c r="H6" s="138"/>
      <c r="I6" s="138"/>
      <c r="K6" s="130" t="s">
        <v>66</v>
      </c>
      <c r="L6" s="131"/>
      <c r="M6" s="131"/>
    </row>
    <row r="7" spans="1:15" ht="53.45" customHeight="1">
      <c r="A7" s="17" t="s">
        <v>29</v>
      </c>
      <c r="B7" s="17" t="s">
        <v>30</v>
      </c>
      <c r="C7" s="17" t="s">
        <v>77</v>
      </c>
      <c r="D7" s="17" t="s">
        <v>78</v>
      </c>
      <c r="E7" s="17" t="s">
        <v>79</v>
      </c>
      <c r="F7" s="18" t="s">
        <v>75</v>
      </c>
      <c r="G7" s="18" t="s">
        <v>76</v>
      </c>
      <c r="H7" s="34" t="s">
        <v>51</v>
      </c>
      <c r="I7" s="29" t="s">
        <v>31</v>
      </c>
      <c r="J7" s="34" t="s">
        <v>63</v>
      </c>
      <c r="K7" s="45" t="s">
        <v>67</v>
      </c>
      <c r="L7" s="45"/>
      <c r="M7" s="44"/>
      <c r="N7" s="34" t="s">
        <v>63</v>
      </c>
    </row>
    <row r="8" spans="1:15" ht="63">
      <c r="A8" s="17">
        <v>1</v>
      </c>
      <c r="B8" s="19" t="s">
        <v>18</v>
      </c>
      <c r="C8" s="17" t="s">
        <v>33</v>
      </c>
      <c r="D8" s="10">
        <v>0.33</v>
      </c>
      <c r="E8" s="10">
        <v>2712.5</v>
      </c>
      <c r="F8" s="18" t="s">
        <v>34</v>
      </c>
      <c r="G8" s="18">
        <v>12</v>
      </c>
      <c r="H8" s="35">
        <f t="shared" ref="H8:H25" si="0">D8*E8</f>
        <v>895.125</v>
      </c>
      <c r="I8" s="29">
        <f t="shared" ref="I8:I25" si="1">H8*G8</f>
        <v>10741.5</v>
      </c>
      <c r="J8" s="36">
        <f>I8/G8/E8</f>
        <v>0.33</v>
      </c>
      <c r="K8" s="45"/>
      <c r="L8" s="45"/>
      <c r="M8" s="44"/>
      <c r="N8" s="68">
        <f>J8*1.04*1.092*1.072*1.0915*1.1304*1.108</f>
        <v>0.54923771563469515</v>
      </c>
    </row>
    <row r="9" spans="1:15" ht="63">
      <c r="A9" s="17">
        <f t="shared" ref="A9:A25" si="2">A8+1</f>
        <v>2</v>
      </c>
      <c r="B9" s="48" t="s">
        <v>71</v>
      </c>
      <c r="C9" s="17" t="s">
        <v>33</v>
      </c>
      <c r="D9" s="10">
        <v>0.08</v>
      </c>
      <c r="E9" s="10">
        <v>2712.5</v>
      </c>
      <c r="F9" s="18" t="s">
        <v>34</v>
      </c>
      <c r="G9" s="18">
        <v>12</v>
      </c>
      <c r="H9" s="35">
        <f t="shared" si="0"/>
        <v>217</v>
      </c>
      <c r="I9" s="29">
        <f t="shared" si="1"/>
        <v>2604</v>
      </c>
      <c r="J9" s="36">
        <f t="shared" ref="J9:J25" si="3">I9/G9/E9</f>
        <v>0.08</v>
      </c>
      <c r="K9" s="45"/>
      <c r="L9" s="45"/>
      <c r="M9" s="44"/>
      <c r="N9" s="68">
        <f t="shared" ref="N9:N25" si="4">J9*1.04*1.092*1.072*1.0915*1.1304*1.108</f>
        <v>0.13314853712356248</v>
      </c>
    </row>
    <row r="10" spans="1:15" ht="63">
      <c r="A10" s="17">
        <f t="shared" si="2"/>
        <v>3</v>
      </c>
      <c r="B10" s="19" t="s">
        <v>19</v>
      </c>
      <c r="C10" s="17" t="s">
        <v>58</v>
      </c>
      <c r="D10" s="10">
        <v>0.16</v>
      </c>
      <c r="E10" s="10">
        <v>2712.5</v>
      </c>
      <c r="F10" s="18" t="s">
        <v>34</v>
      </c>
      <c r="G10" s="18">
        <v>12</v>
      </c>
      <c r="H10" s="35">
        <f t="shared" si="0"/>
        <v>434</v>
      </c>
      <c r="I10" s="29">
        <f t="shared" si="1"/>
        <v>5208</v>
      </c>
      <c r="J10" s="36">
        <f t="shared" si="3"/>
        <v>0.16</v>
      </c>
      <c r="K10" s="45"/>
      <c r="L10" s="45"/>
      <c r="M10" s="44"/>
      <c r="N10" s="68">
        <f t="shared" si="4"/>
        <v>0.26629707424712495</v>
      </c>
    </row>
    <row r="11" spans="1:15" ht="30" customHeight="1">
      <c r="A11" s="17">
        <f t="shared" si="2"/>
        <v>4</v>
      </c>
      <c r="B11" s="19" t="s">
        <v>20</v>
      </c>
      <c r="C11" s="17" t="s">
        <v>59</v>
      </c>
      <c r="D11" s="10">
        <v>7.0000000000000007E-2</v>
      </c>
      <c r="E11" s="10">
        <v>2712.5</v>
      </c>
      <c r="F11" s="18" t="s">
        <v>34</v>
      </c>
      <c r="G11" s="18">
        <v>12</v>
      </c>
      <c r="H11" s="35">
        <f t="shared" si="0"/>
        <v>189.87500000000003</v>
      </c>
      <c r="I11" s="29">
        <f t="shared" si="1"/>
        <v>2278.5000000000005</v>
      </c>
      <c r="J11" s="36">
        <f t="shared" si="3"/>
        <v>7.0000000000000007E-2</v>
      </c>
      <c r="K11" s="45"/>
      <c r="L11" s="45"/>
      <c r="M11" s="44"/>
      <c r="N11" s="68">
        <f t="shared" si="4"/>
        <v>0.11650496998311718</v>
      </c>
    </row>
    <row r="12" spans="1:15" ht="78.75">
      <c r="A12" s="17">
        <f t="shared" si="2"/>
        <v>5</v>
      </c>
      <c r="B12" s="19" t="s">
        <v>21</v>
      </c>
      <c r="C12" s="17" t="s">
        <v>60</v>
      </c>
      <c r="D12" s="10">
        <v>0.04</v>
      </c>
      <c r="E12" s="10">
        <v>2712.5</v>
      </c>
      <c r="F12" s="18" t="s">
        <v>34</v>
      </c>
      <c r="G12" s="18">
        <v>12</v>
      </c>
      <c r="H12" s="35">
        <f t="shared" si="0"/>
        <v>108.5</v>
      </c>
      <c r="I12" s="29">
        <f t="shared" si="1"/>
        <v>1302</v>
      </c>
      <c r="J12" s="36">
        <f t="shared" si="3"/>
        <v>0.04</v>
      </c>
      <c r="K12" s="45"/>
      <c r="L12" s="45"/>
      <c r="M12" s="44"/>
      <c r="N12" s="68">
        <f t="shared" si="4"/>
        <v>6.6574268561781239E-2</v>
      </c>
    </row>
    <row r="13" spans="1:15" ht="63">
      <c r="A13" s="17">
        <f t="shared" si="2"/>
        <v>6</v>
      </c>
      <c r="B13" s="19" t="s">
        <v>22</v>
      </c>
      <c r="C13" s="17" t="s">
        <v>61</v>
      </c>
      <c r="D13" s="10">
        <v>0.2</v>
      </c>
      <c r="E13" s="10">
        <v>2712.5</v>
      </c>
      <c r="F13" s="18" t="s">
        <v>34</v>
      </c>
      <c r="G13" s="18">
        <v>12</v>
      </c>
      <c r="H13" s="35">
        <f t="shared" si="0"/>
        <v>542.5</v>
      </c>
      <c r="I13" s="29">
        <f t="shared" si="1"/>
        <v>6510</v>
      </c>
      <c r="J13" s="36">
        <f t="shared" si="3"/>
        <v>0.2</v>
      </c>
      <c r="K13" s="45"/>
      <c r="L13" s="45"/>
      <c r="M13" s="44"/>
      <c r="N13" s="68">
        <f t="shared" si="4"/>
        <v>0.33287134280890623</v>
      </c>
    </row>
    <row r="14" spans="1:15" ht="63">
      <c r="A14" s="17">
        <f t="shared" si="2"/>
        <v>7</v>
      </c>
      <c r="B14" s="19" t="s">
        <v>72</v>
      </c>
      <c r="C14" s="17" t="s">
        <v>11</v>
      </c>
      <c r="D14" s="10">
        <v>0.18000000000000002</v>
      </c>
      <c r="E14" s="10">
        <v>2712.5</v>
      </c>
      <c r="F14" s="18" t="s">
        <v>34</v>
      </c>
      <c r="G14" s="18">
        <v>12</v>
      </c>
      <c r="H14" s="35">
        <f t="shared" si="0"/>
        <v>488.25000000000006</v>
      </c>
      <c r="I14" s="29">
        <f t="shared" si="1"/>
        <v>5859.0000000000009</v>
      </c>
      <c r="J14" s="36">
        <f t="shared" si="3"/>
        <v>0.18000000000000002</v>
      </c>
      <c r="K14" s="45"/>
      <c r="L14" s="45"/>
      <c r="M14" s="44"/>
      <c r="N14" s="68">
        <f t="shared" si="4"/>
        <v>0.29958420852801565</v>
      </c>
    </row>
    <row r="15" spans="1:15" ht="63">
      <c r="A15" s="17">
        <f t="shared" si="2"/>
        <v>8</v>
      </c>
      <c r="B15" s="19" t="s">
        <v>23</v>
      </c>
      <c r="C15" s="17" t="s">
        <v>11</v>
      </c>
      <c r="D15" s="10">
        <v>0.19</v>
      </c>
      <c r="E15" s="10">
        <v>2712.5</v>
      </c>
      <c r="F15" s="18" t="s">
        <v>34</v>
      </c>
      <c r="G15" s="18">
        <v>12</v>
      </c>
      <c r="H15" s="35">
        <f t="shared" si="0"/>
        <v>515.375</v>
      </c>
      <c r="I15" s="29">
        <f t="shared" si="1"/>
        <v>6184.5</v>
      </c>
      <c r="J15" s="36">
        <f t="shared" si="3"/>
        <v>0.19</v>
      </c>
      <c r="K15" s="45"/>
      <c r="L15" s="45"/>
      <c r="M15" s="44"/>
      <c r="N15" s="68">
        <f t="shared" si="4"/>
        <v>0.31622777566846089</v>
      </c>
    </row>
    <row r="16" spans="1:15" ht="33" customHeight="1">
      <c r="A16" s="17">
        <f t="shared" si="2"/>
        <v>9</v>
      </c>
      <c r="B16" s="19" t="s">
        <v>73</v>
      </c>
      <c r="C16" s="17" t="s">
        <v>33</v>
      </c>
      <c r="D16" s="10">
        <v>0.52</v>
      </c>
      <c r="E16" s="10">
        <v>2712.5</v>
      </c>
      <c r="F16" s="18" t="s">
        <v>74</v>
      </c>
      <c r="G16" s="18">
        <v>12</v>
      </c>
      <c r="H16" s="35">
        <f t="shared" si="0"/>
        <v>1410.5</v>
      </c>
      <c r="I16" s="29">
        <f t="shared" si="1"/>
        <v>16926</v>
      </c>
      <c r="J16" s="36">
        <f t="shared" si="3"/>
        <v>0.52</v>
      </c>
      <c r="K16" s="45"/>
      <c r="L16" s="45"/>
      <c r="M16" s="44"/>
      <c r="N16" s="68">
        <f t="shared" si="4"/>
        <v>0.8654654913031562</v>
      </c>
    </row>
    <row r="17" spans="1:15" ht="33" customHeight="1">
      <c r="A17" s="17">
        <f t="shared" si="2"/>
        <v>10</v>
      </c>
      <c r="B17" s="19" t="s">
        <v>64</v>
      </c>
      <c r="C17" s="17" t="s">
        <v>65</v>
      </c>
      <c r="D17" s="10">
        <v>0.44</v>
      </c>
      <c r="E17" s="10">
        <v>2712.5</v>
      </c>
      <c r="F17" s="18" t="s">
        <v>74</v>
      </c>
      <c r="G17" s="18">
        <v>12</v>
      </c>
      <c r="H17" s="35">
        <f t="shared" si="0"/>
        <v>1193.5</v>
      </c>
      <c r="I17" s="29">
        <f t="shared" si="1"/>
        <v>14322</v>
      </c>
      <c r="J17" s="36">
        <f t="shared" si="3"/>
        <v>0.44</v>
      </c>
      <c r="K17" s="45"/>
      <c r="L17" s="45"/>
      <c r="M17" s="44"/>
      <c r="N17" s="68">
        <f t="shared" si="4"/>
        <v>0.73231695417959375</v>
      </c>
    </row>
    <row r="18" spans="1:15" ht="41.25" customHeight="1">
      <c r="A18" s="17">
        <f t="shared" si="2"/>
        <v>11</v>
      </c>
      <c r="B18" s="19" t="s">
        <v>24</v>
      </c>
      <c r="C18" s="17" t="s">
        <v>11</v>
      </c>
      <c r="D18" s="10">
        <v>0.05</v>
      </c>
      <c r="E18" s="10">
        <v>2712.5</v>
      </c>
      <c r="F18" s="18" t="s">
        <v>4</v>
      </c>
      <c r="G18" s="18">
        <v>12</v>
      </c>
      <c r="H18" s="35">
        <f t="shared" si="0"/>
        <v>135.625</v>
      </c>
      <c r="I18" s="29">
        <f t="shared" si="1"/>
        <v>1627.5</v>
      </c>
      <c r="J18" s="36">
        <f t="shared" si="3"/>
        <v>0.05</v>
      </c>
      <c r="K18" s="45"/>
      <c r="L18" s="45"/>
      <c r="M18" s="44"/>
      <c r="N18" s="68">
        <f t="shared" si="4"/>
        <v>8.3217835702226559E-2</v>
      </c>
    </row>
    <row r="19" spans="1:15" ht="85.5" customHeight="1">
      <c r="A19" s="17">
        <f t="shared" si="2"/>
        <v>12</v>
      </c>
      <c r="B19" s="19" t="s">
        <v>25</v>
      </c>
      <c r="C19" s="17" t="s">
        <v>11</v>
      </c>
      <c r="D19" s="10">
        <v>0.08</v>
      </c>
      <c r="E19" s="10">
        <v>2712.5</v>
      </c>
      <c r="F19" s="18" t="s">
        <v>82</v>
      </c>
      <c r="G19" s="18">
        <v>12</v>
      </c>
      <c r="H19" s="35">
        <f t="shared" si="0"/>
        <v>217</v>
      </c>
      <c r="I19" s="29">
        <f t="shared" si="1"/>
        <v>2604</v>
      </c>
      <c r="J19" s="36">
        <f t="shared" si="3"/>
        <v>0.08</v>
      </c>
      <c r="K19" s="45"/>
      <c r="L19" s="45"/>
      <c r="M19" s="44"/>
      <c r="N19" s="68">
        <f t="shared" si="4"/>
        <v>0.13314853712356248</v>
      </c>
    </row>
    <row r="20" spans="1:15" ht="31.5">
      <c r="A20" s="17">
        <f t="shared" si="2"/>
        <v>13</v>
      </c>
      <c r="B20" s="19" t="s">
        <v>5</v>
      </c>
      <c r="C20" s="17" t="s">
        <v>62</v>
      </c>
      <c r="D20" s="10">
        <v>0.63</v>
      </c>
      <c r="E20" s="10">
        <v>2712.5</v>
      </c>
      <c r="F20" s="18" t="s">
        <v>0</v>
      </c>
      <c r="G20" s="18">
        <v>12</v>
      </c>
      <c r="H20" s="35">
        <f t="shared" si="0"/>
        <v>1708.875</v>
      </c>
      <c r="I20" s="29">
        <f t="shared" si="1"/>
        <v>20506.5</v>
      </c>
      <c r="J20" s="36">
        <f>I20/G20/E20</f>
        <v>0.63</v>
      </c>
      <c r="K20" s="45">
        <v>19800</v>
      </c>
      <c r="L20" s="45">
        <f>K20/12/E20</f>
        <v>0.60829493087557607</v>
      </c>
      <c r="M20" s="44"/>
      <c r="N20" s="68">
        <f t="shared" si="4"/>
        <v>1.0485447298480546</v>
      </c>
      <c r="O20" s="72"/>
    </row>
    <row r="21" spans="1:15" ht="31.5">
      <c r="A21" s="17">
        <f t="shared" si="2"/>
        <v>14</v>
      </c>
      <c r="B21" s="19" t="s">
        <v>69</v>
      </c>
      <c r="C21" s="17" t="s">
        <v>8</v>
      </c>
      <c r="D21" s="10">
        <v>1.44</v>
      </c>
      <c r="E21" s="10">
        <v>2712.5</v>
      </c>
      <c r="F21" s="18" t="s">
        <v>74</v>
      </c>
      <c r="G21" s="18">
        <v>12</v>
      </c>
      <c r="H21" s="35">
        <f t="shared" si="0"/>
        <v>3906</v>
      </c>
      <c r="I21" s="29">
        <f t="shared" si="1"/>
        <v>46872</v>
      </c>
      <c r="J21" s="36">
        <f t="shared" si="3"/>
        <v>1.44</v>
      </c>
      <c r="K21" s="46">
        <f>164+109.5</f>
        <v>273.5</v>
      </c>
      <c r="L21" s="46">
        <f>(3033.66+255.5+42.41)*12</f>
        <v>39978.839999999997</v>
      </c>
      <c r="M21" s="44">
        <f>L21*0.06+L21</f>
        <v>42377.570399999997</v>
      </c>
      <c r="N21" s="68">
        <f t="shared" si="4"/>
        <v>2.3966736682241252</v>
      </c>
    </row>
    <row r="22" spans="1:15" ht="47.25">
      <c r="A22" s="17">
        <f t="shared" si="2"/>
        <v>15</v>
      </c>
      <c r="B22" s="19" t="s">
        <v>98</v>
      </c>
      <c r="C22" s="17" t="s">
        <v>7</v>
      </c>
      <c r="D22" s="10">
        <v>4.32</v>
      </c>
      <c r="E22" s="10">
        <v>2712.5</v>
      </c>
      <c r="F22" s="18" t="s">
        <v>12</v>
      </c>
      <c r="G22" s="18">
        <v>12</v>
      </c>
      <c r="H22" s="35">
        <f t="shared" si="0"/>
        <v>11718</v>
      </c>
      <c r="I22" s="29">
        <f t="shared" si="1"/>
        <v>140616</v>
      </c>
      <c r="J22" s="36">
        <f t="shared" si="3"/>
        <v>4.32</v>
      </c>
      <c r="K22" s="45">
        <v>1089</v>
      </c>
      <c r="L22" s="45">
        <f>(7374.53+240.5+488.82)*12</f>
        <v>97246.2</v>
      </c>
      <c r="M22" s="44">
        <f>L22*0.06+L22</f>
        <v>103080.97199999999</v>
      </c>
      <c r="N22" s="68">
        <f t="shared" si="4"/>
        <v>7.1900210046723743</v>
      </c>
    </row>
    <row r="23" spans="1:15">
      <c r="A23" s="17">
        <f t="shared" si="2"/>
        <v>16</v>
      </c>
      <c r="B23" s="20" t="s">
        <v>26</v>
      </c>
      <c r="C23" s="9" t="s">
        <v>33</v>
      </c>
      <c r="D23" s="10">
        <v>1.25</v>
      </c>
      <c r="E23" s="10">
        <v>2712.5</v>
      </c>
      <c r="F23" s="18" t="s">
        <v>74</v>
      </c>
      <c r="G23" s="18">
        <v>12</v>
      </c>
      <c r="H23" s="35">
        <f t="shared" si="0"/>
        <v>3390.625</v>
      </c>
      <c r="I23" s="29">
        <f t="shared" si="1"/>
        <v>40687.5</v>
      </c>
      <c r="J23" s="36">
        <f t="shared" si="3"/>
        <v>1.25</v>
      </c>
      <c r="K23" s="45"/>
      <c r="L23" s="45"/>
      <c r="M23" s="44"/>
      <c r="N23" s="68">
        <f t="shared" si="4"/>
        <v>2.0804458925556641</v>
      </c>
    </row>
    <row r="24" spans="1:15">
      <c r="A24" s="17">
        <f t="shared" si="2"/>
        <v>17</v>
      </c>
      <c r="B24" s="20" t="s">
        <v>27</v>
      </c>
      <c r="C24" s="74" t="s">
        <v>33</v>
      </c>
      <c r="D24" s="10">
        <v>0.13</v>
      </c>
      <c r="E24" s="10">
        <v>2712.5</v>
      </c>
      <c r="F24" s="18" t="s">
        <v>74</v>
      </c>
      <c r="G24" s="18">
        <v>12</v>
      </c>
      <c r="H24" s="35">
        <f t="shared" si="0"/>
        <v>352.625</v>
      </c>
      <c r="I24" s="29">
        <f t="shared" si="1"/>
        <v>4231.5</v>
      </c>
      <c r="J24" s="36">
        <f t="shared" si="3"/>
        <v>0.13</v>
      </c>
      <c r="K24" s="45"/>
      <c r="L24" s="45"/>
      <c r="M24" s="44"/>
      <c r="N24" s="68">
        <f t="shared" si="4"/>
        <v>0.21636637282578905</v>
      </c>
    </row>
    <row r="25" spans="1:15" ht="48.75" customHeight="1">
      <c r="A25" s="73">
        <f t="shared" si="2"/>
        <v>18</v>
      </c>
      <c r="B25" s="47" t="s">
        <v>28</v>
      </c>
      <c r="C25" s="74" t="s">
        <v>33</v>
      </c>
      <c r="D25" s="75">
        <v>1.27</v>
      </c>
      <c r="E25" s="75">
        <v>2712.5</v>
      </c>
      <c r="F25" s="76" t="s">
        <v>74</v>
      </c>
      <c r="G25" s="76">
        <v>12</v>
      </c>
      <c r="H25" s="77">
        <f t="shared" si="0"/>
        <v>3444.875</v>
      </c>
      <c r="I25" s="78">
        <f t="shared" si="1"/>
        <v>41338.5</v>
      </c>
      <c r="J25" s="79">
        <f t="shared" si="3"/>
        <v>1.27</v>
      </c>
      <c r="K25" s="80"/>
      <c r="L25" s="80"/>
      <c r="M25" s="81"/>
      <c r="N25" s="82">
        <f t="shared" si="4"/>
        <v>2.1137330268365546</v>
      </c>
    </row>
    <row r="26" spans="1:15" s="49" customFormat="1">
      <c r="A26" s="133" t="s">
        <v>80</v>
      </c>
      <c r="B26" s="133"/>
      <c r="C26" s="133"/>
      <c r="D26" s="133"/>
      <c r="E26" s="133"/>
      <c r="F26" s="133"/>
      <c r="G26" s="83">
        <f>I26/12/D5</f>
        <v>11.38</v>
      </c>
      <c r="H26" s="83">
        <f>SUM(H8:H25)</f>
        <v>30868.25</v>
      </c>
      <c r="I26" s="83">
        <f>SUM(I8:I25)</f>
        <v>370419</v>
      </c>
      <c r="J26" s="83">
        <f>SUM(J8:J25)</f>
        <v>11.38</v>
      </c>
      <c r="K26" s="83">
        <f t="shared" ref="K26:M26" si="5">SUM(K8:K25)</f>
        <v>21162.5</v>
      </c>
      <c r="L26" s="83">
        <f t="shared" si="5"/>
        <v>137225.64829493087</v>
      </c>
      <c r="M26" s="83">
        <f t="shared" si="5"/>
        <v>145458.54239999998</v>
      </c>
      <c r="N26" s="84">
        <f>SUM(N8:N25)+0.01</f>
        <v>18.950379405826769</v>
      </c>
    </row>
    <row r="27" spans="1:15" s="43" customFormat="1">
      <c r="A27" s="139" t="s">
        <v>13</v>
      </c>
      <c r="B27" s="139"/>
      <c r="C27" s="139"/>
      <c r="D27" s="139"/>
      <c r="E27" s="139"/>
      <c r="F27" s="139"/>
      <c r="G27" s="139"/>
      <c r="H27" s="139"/>
      <c r="I27" s="139"/>
      <c r="J27" s="42"/>
      <c r="K27" s="42"/>
      <c r="L27" s="42"/>
      <c r="M27" s="1"/>
      <c r="N27" s="85"/>
    </row>
    <row r="28" spans="1:15" s="43" customFormat="1" ht="56.25" customHeight="1">
      <c r="A28" s="86" t="s">
        <v>29</v>
      </c>
      <c r="B28" s="86" t="s">
        <v>30</v>
      </c>
      <c r="C28" s="86" t="s">
        <v>77</v>
      </c>
      <c r="D28" s="86" t="s">
        <v>78</v>
      </c>
      <c r="E28" s="86" t="s">
        <v>79</v>
      </c>
      <c r="F28" s="18" t="s">
        <v>75</v>
      </c>
      <c r="G28" s="18" t="s">
        <v>76</v>
      </c>
      <c r="H28" s="34" t="s">
        <v>51</v>
      </c>
      <c r="I28" s="29" t="s">
        <v>31</v>
      </c>
      <c r="J28" s="34" t="s">
        <v>63</v>
      </c>
      <c r="K28" s="86"/>
      <c r="L28" s="86"/>
      <c r="M28" s="87"/>
      <c r="N28" s="34" t="s">
        <v>63</v>
      </c>
    </row>
    <row r="29" spans="1:15" s="43" customFormat="1" ht="28.15" customHeight="1">
      <c r="A29" s="86">
        <v>1</v>
      </c>
      <c r="B29" s="88" t="s">
        <v>13</v>
      </c>
      <c r="C29" s="74" t="s">
        <v>33</v>
      </c>
      <c r="D29" s="89">
        <v>1.32</v>
      </c>
      <c r="E29" s="86">
        <v>2712.5</v>
      </c>
      <c r="F29" s="18" t="s">
        <v>48</v>
      </c>
      <c r="G29" s="18">
        <v>12</v>
      </c>
      <c r="H29" s="35"/>
      <c r="I29" s="29">
        <f>D29*E29*G29</f>
        <v>42966</v>
      </c>
      <c r="J29" s="90">
        <f>I29/G29/E29</f>
        <v>1.32</v>
      </c>
      <c r="K29" s="86"/>
      <c r="L29" s="86"/>
      <c r="M29" s="87"/>
      <c r="N29" s="91">
        <f>J29*1.04*1.092*1.072*1.0915*1.1304*1.108</f>
        <v>2.1969508625387806</v>
      </c>
    </row>
    <row r="30" spans="1:15" s="43" customFormat="1" ht="36.6" customHeight="1">
      <c r="A30" s="86">
        <v>2</v>
      </c>
      <c r="B30" s="92" t="s">
        <v>16</v>
      </c>
      <c r="C30" s="86" t="s">
        <v>15</v>
      </c>
      <c r="D30" s="89">
        <f>15.97*1.072*1.083*1.1304*1.108</f>
        <v>23.222023881583105</v>
      </c>
      <c r="E30" s="89">
        <v>1400</v>
      </c>
      <c r="F30" s="18" t="s">
        <v>6</v>
      </c>
      <c r="G30" s="18">
        <v>1</v>
      </c>
      <c r="H30" s="35">
        <f>D30*E30</f>
        <v>32510.833434216347</v>
      </c>
      <c r="I30" s="29">
        <f>H30*G30</f>
        <v>32510.833434216347</v>
      </c>
      <c r="J30" s="90">
        <f>I30/12/E29</f>
        <v>0.99879672608959591</v>
      </c>
      <c r="K30" s="93"/>
      <c r="L30" s="93"/>
      <c r="M30" s="94"/>
      <c r="N30" s="91">
        <f>D30*E30/12/E29</f>
        <v>0.99879672608959591</v>
      </c>
    </row>
    <row r="31" spans="1:15" s="43" customFormat="1" ht="34.5" customHeight="1">
      <c r="A31" s="86">
        <f>A30+1</f>
        <v>3</v>
      </c>
      <c r="B31" s="92" t="s">
        <v>17</v>
      </c>
      <c r="C31" s="86" t="s">
        <v>15</v>
      </c>
      <c r="D31" s="89">
        <f>11.52*1.072*1.083*1.1304*1.108</f>
        <v>16.751265818148866</v>
      </c>
      <c r="E31" s="89">
        <v>1400</v>
      </c>
      <c r="F31" s="18" t="s">
        <v>6</v>
      </c>
      <c r="G31" s="18">
        <v>1</v>
      </c>
      <c r="H31" s="35">
        <f>D31*E31</f>
        <v>23451.772145408413</v>
      </c>
      <c r="I31" s="29">
        <f>H31*G31</f>
        <v>23451.772145408413</v>
      </c>
      <c r="J31" s="90">
        <f>I31/12/E29</f>
        <v>0.72048455131823075</v>
      </c>
      <c r="K31" s="93"/>
      <c r="L31" s="93"/>
      <c r="M31" s="94"/>
      <c r="N31" s="91">
        <f>D31*E31/12/E29</f>
        <v>0.72048455131823075</v>
      </c>
    </row>
    <row r="32" spans="1:15" s="50" customFormat="1">
      <c r="A32" s="132" t="s">
        <v>80</v>
      </c>
      <c r="B32" s="132"/>
      <c r="C32" s="132"/>
      <c r="D32" s="132"/>
      <c r="E32" s="132"/>
      <c r="F32" s="132"/>
      <c r="G32" s="95"/>
      <c r="H32" s="96"/>
      <c r="I32" s="97">
        <f>SUM(I29:I31)</f>
        <v>98928.605579624753</v>
      </c>
      <c r="J32" s="98">
        <f>SUM(J29:J31)</f>
        <v>3.0392812774078264</v>
      </c>
      <c r="K32" s="98">
        <f t="shared" ref="K32:M32" si="6">SUM(K29:K31)</f>
        <v>0</v>
      </c>
      <c r="L32" s="98">
        <f t="shared" si="6"/>
        <v>0</v>
      </c>
      <c r="M32" s="98">
        <f t="shared" si="6"/>
        <v>0</v>
      </c>
      <c r="N32" s="99">
        <f>SUM(N29:N31)</f>
        <v>3.9162321399466071</v>
      </c>
    </row>
    <row r="33" spans="1:14" s="49" customFormat="1">
      <c r="A33" s="133" t="s">
        <v>32</v>
      </c>
      <c r="B33" s="133"/>
      <c r="C33" s="133"/>
      <c r="D33" s="133"/>
      <c r="E33" s="133"/>
      <c r="F33" s="133"/>
      <c r="G33" s="100">
        <f>I33/12/E29</f>
        <v>14.419281277407826</v>
      </c>
      <c r="H33" s="100"/>
      <c r="I33" s="101">
        <f>I26+I32</f>
        <v>469347.60557962477</v>
      </c>
      <c r="J33" s="102">
        <f>J26+J32</f>
        <v>14.419281277407826</v>
      </c>
      <c r="K33" s="102">
        <f t="shared" ref="K33:M33" si="7">K26+K32</f>
        <v>21162.5</v>
      </c>
      <c r="L33" s="102">
        <f t="shared" si="7"/>
        <v>137225.64829493087</v>
      </c>
      <c r="M33" s="102">
        <f t="shared" si="7"/>
        <v>145458.54239999998</v>
      </c>
      <c r="N33" s="84">
        <f>N26+N32-0.01</f>
        <v>22.856611545773376</v>
      </c>
    </row>
    <row r="34" spans="1:14">
      <c r="A34" s="137" t="s">
        <v>81</v>
      </c>
      <c r="B34" s="137"/>
      <c r="C34" s="137"/>
      <c r="D34" s="137"/>
      <c r="E34" s="137"/>
      <c r="F34" s="137"/>
      <c r="G34" s="137"/>
      <c r="H34" s="137"/>
      <c r="I34" s="137"/>
      <c r="J34" s="42"/>
      <c r="K34" s="42"/>
      <c r="L34" s="42"/>
      <c r="M34" s="1"/>
      <c r="N34" s="85"/>
    </row>
    <row r="35" spans="1:14" s="28" customFormat="1" ht="63">
      <c r="A35" s="103">
        <v>1</v>
      </c>
      <c r="B35" s="104" t="s">
        <v>100</v>
      </c>
      <c r="C35" s="105" t="s">
        <v>33</v>
      </c>
      <c r="D35" s="89">
        <v>1.29</v>
      </c>
      <c r="E35" s="89">
        <v>2712.5</v>
      </c>
      <c r="F35" s="106" t="s">
        <v>14</v>
      </c>
      <c r="G35" s="18">
        <v>12</v>
      </c>
      <c r="H35" s="35">
        <f>D35*E35</f>
        <v>3499.125</v>
      </c>
      <c r="I35" s="29">
        <f>H35*G35</f>
        <v>41989.5</v>
      </c>
      <c r="J35" s="90">
        <f>I35/G35/E35</f>
        <v>1.29</v>
      </c>
      <c r="K35" s="93"/>
      <c r="L35" s="93"/>
      <c r="M35" s="107"/>
      <c r="N35" s="91">
        <v>2.0699999999999998</v>
      </c>
    </row>
    <row r="36" spans="1:14" s="28" customFormat="1">
      <c r="A36" s="133" t="s">
        <v>99</v>
      </c>
      <c r="B36" s="133"/>
      <c r="C36" s="133"/>
      <c r="D36" s="133"/>
      <c r="E36" s="133"/>
      <c r="F36" s="133"/>
      <c r="G36" s="35">
        <f>G33+D35</f>
        <v>15.709281277407825</v>
      </c>
      <c r="H36" s="35"/>
      <c r="I36" s="34"/>
      <c r="J36" s="90">
        <f>J33+J35</f>
        <v>15.709281277407825</v>
      </c>
      <c r="K36" s="90">
        <f t="shared" ref="K36:N36" si="8">K33+K35</f>
        <v>21162.5</v>
      </c>
      <c r="L36" s="90">
        <f t="shared" si="8"/>
        <v>137225.64829493087</v>
      </c>
      <c r="M36" s="90">
        <f t="shared" si="8"/>
        <v>145458.54239999998</v>
      </c>
      <c r="N36" s="99">
        <f t="shared" si="8"/>
        <v>24.926611545773376</v>
      </c>
    </row>
    <row r="37" spans="1:14" ht="18" customHeight="1">
      <c r="A37" s="21"/>
      <c r="B37" s="134"/>
      <c r="C37" s="134"/>
      <c r="D37" s="134"/>
      <c r="E37" s="134"/>
      <c r="F37" s="134"/>
      <c r="G37" s="134"/>
      <c r="H37" s="134"/>
      <c r="I37" s="134"/>
      <c r="J37" s="135"/>
      <c r="K37" s="135"/>
      <c r="L37" s="135"/>
      <c r="M37" s="135"/>
      <c r="N37" s="135"/>
    </row>
    <row r="38" spans="1:14">
      <c r="A38" s="22"/>
      <c r="B38" s="136"/>
      <c r="C38" s="136"/>
      <c r="D38" s="136"/>
      <c r="E38" s="136"/>
      <c r="F38" s="136"/>
      <c r="G38" s="136"/>
      <c r="H38" s="136"/>
      <c r="I38" s="136"/>
      <c r="J38" s="128"/>
      <c r="K38" s="128"/>
      <c r="L38" s="128"/>
      <c r="M38" s="128"/>
      <c r="N38" s="128"/>
    </row>
    <row r="39" spans="1:14" ht="31.5" customHeight="1">
      <c r="A39" s="22"/>
      <c r="B39" s="136"/>
      <c r="C39" s="136"/>
      <c r="D39" s="136"/>
      <c r="E39" s="136"/>
      <c r="F39" s="136"/>
      <c r="G39" s="136"/>
      <c r="H39" s="136"/>
      <c r="I39" s="136"/>
      <c r="J39" s="128"/>
      <c r="K39" s="128"/>
      <c r="L39" s="128"/>
      <c r="M39" s="128"/>
      <c r="N39" s="128"/>
    </row>
    <row r="40" spans="1:14">
      <c r="A40" s="22"/>
      <c r="B40" s="22"/>
      <c r="C40" s="22"/>
      <c r="D40" s="22"/>
      <c r="E40" s="22"/>
      <c r="F40" s="23"/>
      <c r="G40" s="23"/>
      <c r="H40" s="37"/>
      <c r="I40" s="38"/>
      <c r="K40" s="22"/>
      <c r="L40" s="22"/>
    </row>
    <row r="41" spans="1:14" s="7" customFormat="1">
      <c r="A41" s="24"/>
      <c r="B41" s="25"/>
      <c r="C41" s="24"/>
      <c r="D41" s="25"/>
      <c r="F41" s="26"/>
      <c r="G41" s="26"/>
      <c r="H41" s="39"/>
      <c r="I41" s="40"/>
      <c r="J41" s="41"/>
      <c r="K41" s="24"/>
      <c r="L41" s="24"/>
      <c r="N41" s="70"/>
    </row>
    <row r="42" spans="1:14" s="7" customFormat="1" ht="37.9" customHeight="1">
      <c r="A42" s="24"/>
      <c r="B42" s="24"/>
      <c r="C42" s="24"/>
      <c r="D42" s="25"/>
      <c r="E42" s="24"/>
      <c r="F42" s="26"/>
      <c r="G42" s="26"/>
      <c r="H42" s="39"/>
      <c r="I42" s="40"/>
      <c r="J42" s="41"/>
      <c r="K42" s="24"/>
      <c r="L42" s="24"/>
      <c r="N42" s="70"/>
    </row>
  </sheetData>
  <mergeCells count="11">
    <mergeCell ref="B37:N39"/>
    <mergeCell ref="A34:I34"/>
    <mergeCell ref="A6:I6"/>
    <mergeCell ref="A26:F26"/>
    <mergeCell ref="A27:I27"/>
    <mergeCell ref="A36:F36"/>
    <mergeCell ref="E2:O2"/>
    <mergeCell ref="A3:N4"/>
    <mergeCell ref="K6:M6"/>
    <mergeCell ref="A32:F32"/>
    <mergeCell ref="A33:F33"/>
  </mergeCells>
  <phoneticPr fontId="0" type="noConversion"/>
  <printOptions horizontalCentered="1" verticalCentered="1"/>
  <pageMargins left="0" right="0" top="0.15748031496062992" bottom="0.15748031496062992" header="0.31496062992125984" footer="0.31496062992125984"/>
  <pageSetup paperSize="9" scale="5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workbookViewId="0">
      <selection activeCell="B25" sqref="B25"/>
    </sheetView>
  </sheetViews>
  <sheetFormatPr defaultRowHeight="15.75"/>
  <cols>
    <col min="1" max="1" width="9.140625" style="51"/>
    <col min="2" max="2" width="81.42578125" style="52" customWidth="1"/>
    <col min="3" max="3" width="36.42578125" style="53" customWidth="1"/>
    <col min="4" max="4" width="40.7109375" style="52" customWidth="1"/>
    <col min="5" max="16384" width="9.140625" style="52"/>
  </cols>
  <sheetData>
    <row r="1" spans="1:4" ht="36" customHeight="1">
      <c r="A1" s="65"/>
      <c r="B1" s="66" t="s">
        <v>83</v>
      </c>
      <c r="C1" s="67"/>
      <c r="D1" s="66"/>
    </row>
    <row r="2" spans="1:4" ht="18.75">
      <c r="A2" s="65"/>
      <c r="B2" s="66" t="s">
        <v>84</v>
      </c>
      <c r="C2" s="67" t="s">
        <v>93</v>
      </c>
      <c r="D2" s="66"/>
    </row>
    <row r="3" spans="1:4" s="51" customFormat="1" ht="63">
      <c r="A3" s="54" t="s">
        <v>29</v>
      </c>
      <c r="B3" s="54" t="s">
        <v>85</v>
      </c>
      <c r="C3" s="54" t="s">
        <v>86</v>
      </c>
      <c r="D3" s="54" t="s">
        <v>87</v>
      </c>
    </row>
    <row r="4" spans="1:4" ht="31.5">
      <c r="A4" s="54">
        <v>1</v>
      </c>
      <c r="B4" s="55" t="s">
        <v>18</v>
      </c>
      <c r="C4" s="56">
        <v>0.32</v>
      </c>
      <c r="D4" s="56">
        <v>0.32</v>
      </c>
    </row>
    <row r="5" spans="1:4">
      <c r="A5" s="54">
        <f t="shared" ref="A5:A27" si="0">A4+1</f>
        <v>2</v>
      </c>
      <c r="B5" s="57" t="s">
        <v>71</v>
      </c>
      <c r="C5" s="56">
        <v>0.08</v>
      </c>
      <c r="D5" s="56">
        <v>0.08</v>
      </c>
    </row>
    <row r="6" spans="1:4">
      <c r="A6" s="54">
        <f t="shared" si="0"/>
        <v>3</v>
      </c>
      <c r="B6" s="55" t="s">
        <v>19</v>
      </c>
      <c r="C6" s="56">
        <v>0.15</v>
      </c>
      <c r="D6" s="56">
        <v>0.15</v>
      </c>
    </row>
    <row r="7" spans="1:4">
      <c r="A7" s="54">
        <f t="shared" si="0"/>
        <v>4</v>
      </c>
      <c r="B7" s="55" t="s">
        <v>20</v>
      </c>
      <c r="C7" s="56">
        <v>7.0000000000000007E-2</v>
      </c>
      <c r="D7" s="56">
        <v>7.0000000000000007E-2</v>
      </c>
    </row>
    <row r="8" spans="1:4">
      <c r="A8" s="54">
        <f t="shared" si="0"/>
        <v>5</v>
      </c>
      <c r="B8" s="55" t="s">
        <v>21</v>
      </c>
      <c r="C8" s="56">
        <v>0.04</v>
      </c>
      <c r="D8" s="56">
        <v>0.04</v>
      </c>
    </row>
    <row r="9" spans="1:4" ht="31.5">
      <c r="A9" s="54">
        <f t="shared" si="0"/>
        <v>6</v>
      </c>
      <c r="B9" s="55" t="s">
        <v>22</v>
      </c>
      <c r="C9" s="56">
        <v>0.19</v>
      </c>
      <c r="D9" s="56">
        <v>0.19</v>
      </c>
    </row>
    <row r="10" spans="1:4">
      <c r="A10" s="54">
        <f t="shared" si="0"/>
        <v>7</v>
      </c>
      <c r="B10" s="55" t="s">
        <v>72</v>
      </c>
      <c r="C10" s="56">
        <v>0.17</v>
      </c>
      <c r="D10" s="56">
        <v>0.17</v>
      </c>
    </row>
    <row r="11" spans="1:4">
      <c r="A11" s="54">
        <f t="shared" si="0"/>
        <v>8</v>
      </c>
      <c r="B11" s="55" t="s">
        <v>23</v>
      </c>
      <c r="C11" s="56">
        <v>0.18</v>
      </c>
      <c r="D11" s="56">
        <v>0.18</v>
      </c>
    </row>
    <row r="12" spans="1:4">
      <c r="A12" s="54">
        <f t="shared" si="0"/>
        <v>9</v>
      </c>
      <c r="B12" s="55" t="s">
        <v>73</v>
      </c>
      <c r="C12" s="56">
        <v>0.5</v>
      </c>
      <c r="D12" s="56">
        <v>0.5</v>
      </c>
    </row>
    <row r="13" spans="1:4">
      <c r="A13" s="54">
        <f t="shared" si="0"/>
        <v>10</v>
      </c>
      <c r="B13" s="55" t="s">
        <v>64</v>
      </c>
      <c r="C13" s="56">
        <v>0.42</v>
      </c>
      <c r="D13" s="56">
        <v>0.42</v>
      </c>
    </row>
    <row r="14" spans="1:4">
      <c r="A14" s="54">
        <f t="shared" si="0"/>
        <v>11</v>
      </c>
      <c r="B14" s="55" t="s">
        <v>24</v>
      </c>
      <c r="C14" s="56">
        <v>0.05</v>
      </c>
      <c r="D14" s="56">
        <v>0.05</v>
      </c>
    </row>
    <row r="15" spans="1:4">
      <c r="A15" s="54">
        <f t="shared" si="0"/>
        <v>12</v>
      </c>
      <c r="B15" s="55" t="s">
        <v>25</v>
      </c>
      <c r="C15" s="56">
        <v>0.08</v>
      </c>
      <c r="D15" s="56">
        <v>0.08</v>
      </c>
    </row>
    <row r="16" spans="1:4">
      <c r="A16" s="54">
        <f t="shared" si="0"/>
        <v>13</v>
      </c>
      <c r="B16" s="55" t="s">
        <v>5</v>
      </c>
      <c r="C16" s="56">
        <v>0.61</v>
      </c>
      <c r="D16" s="56">
        <v>0.61</v>
      </c>
    </row>
    <row r="17" spans="1:4">
      <c r="A17" s="54">
        <f t="shared" si="0"/>
        <v>14</v>
      </c>
      <c r="B17" s="55" t="s">
        <v>69</v>
      </c>
      <c r="C17" s="56">
        <v>1.3</v>
      </c>
      <c r="D17" s="56">
        <v>1.3</v>
      </c>
    </row>
    <row r="18" spans="1:4">
      <c r="A18" s="54">
        <f t="shared" si="0"/>
        <v>15</v>
      </c>
      <c r="B18" s="55" t="s">
        <v>70</v>
      </c>
      <c r="C18" s="56">
        <v>3.17</v>
      </c>
      <c r="D18" s="56">
        <v>3.17</v>
      </c>
    </row>
    <row r="19" spans="1:4">
      <c r="A19" s="54">
        <f t="shared" si="0"/>
        <v>16</v>
      </c>
      <c r="B19" s="58" t="s">
        <v>88</v>
      </c>
      <c r="C19" s="56">
        <v>0.64</v>
      </c>
      <c r="D19" s="56"/>
    </row>
    <row r="20" spans="1:4" ht="18" customHeight="1">
      <c r="A20" s="54">
        <f t="shared" si="0"/>
        <v>17</v>
      </c>
      <c r="B20" s="58" t="s">
        <v>96</v>
      </c>
      <c r="C20" s="56">
        <v>0.4</v>
      </c>
      <c r="D20" s="56">
        <v>0.4</v>
      </c>
    </row>
    <row r="21" spans="1:4" ht="31.5">
      <c r="A21" s="54">
        <f t="shared" si="0"/>
        <v>18</v>
      </c>
      <c r="B21" s="58" t="s">
        <v>97</v>
      </c>
      <c r="C21" s="56">
        <v>0.35</v>
      </c>
      <c r="D21" s="56">
        <v>0.35</v>
      </c>
    </row>
    <row r="22" spans="1:4">
      <c r="A22" s="54">
        <f t="shared" si="0"/>
        <v>19</v>
      </c>
      <c r="B22" s="58" t="s">
        <v>89</v>
      </c>
      <c r="C22" s="56">
        <v>0.23</v>
      </c>
      <c r="D22" s="56">
        <v>0.23</v>
      </c>
    </row>
    <row r="23" spans="1:4">
      <c r="A23" s="54">
        <f t="shared" si="0"/>
        <v>20</v>
      </c>
      <c r="B23" s="58" t="s">
        <v>90</v>
      </c>
      <c r="C23" s="56">
        <v>0.02</v>
      </c>
      <c r="D23" s="56">
        <v>0.02</v>
      </c>
    </row>
    <row r="24" spans="1:4">
      <c r="A24" s="54">
        <f t="shared" si="0"/>
        <v>21</v>
      </c>
      <c r="B24" s="58" t="s">
        <v>26</v>
      </c>
      <c r="C24" s="56">
        <v>1.21</v>
      </c>
      <c r="D24" s="56">
        <v>1.21</v>
      </c>
    </row>
    <row r="25" spans="1:4">
      <c r="A25" s="54">
        <f t="shared" si="0"/>
        <v>22</v>
      </c>
      <c r="B25" s="58" t="s">
        <v>27</v>
      </c>
      <c r="C25" s="56">
        <v>0.13</v>
      </c>
      <c r="D25" s="56">
        <v>0.13</v>
      </c>
    </row>
    <row r="26" spans="1:4">
      <c r="A26" s="54">
        <f t="shared" si="0"/>
        <v>23</v>
      </c>
      <c r="B26" s="58" t="s">
        <v>28</v>
      </c>
      <c r="C26" s="56">
        <v>1.23</v>
      </c>
      <c r="D26" s="56">
        <v>1.23</v>
      </c>
    </row>
    <row r="27" spans="1:4">
      <c r="A27" s="54">
        <f t="shared" si="0"/>
        <v>24</v>
      </c>
      <c r="B27" s="60" t="s">
        <v>13</v>
      </c>
      <c r="C27" s="61">
        <v>2.36</v>
      </c>
      <c r="D27" s="61">
        <v>2.36</v>
      </c>
    </row>
    <row r="28" spans="1:4">
      <c r="A28" s="59"/>
      <c r="B28" s="62" t="s">
        <v>91</v>
      </c>
      <c r="C28" s="63">
        <f>SUM(C4:C27)</f>
        <v>13.9</v>
      </c>
      <c r="D28" s="63">
        <f>SUM(D4:D27)</f>
        <v>13.26</v>
      </c>
    </row>
    <row r="29" spans="1:4" ht="31.5">
      <c r="A29" s="59"/>
      <c r="B29" s="60" t="s">
        <v>92</v>
      </c>
      <c r="C29" s="140">
        <f>C28-D28</f>
        <v>0.64000000000000057</v>
      </c>
      <c r="D29" s="141"/>
    </row>
    <row r="30" spans="1:4">
      <c r="D30" s="64"/>
    </row>
    <row r="32" spans="1:4">
      <c r="B32" s="52" t="s">
        <v>94</v>
      </c>
      <c r="C32" s="53" t="s">
        <v>95</v>
      </c>
    </row>
  </sheetData>
  <mergeCells count="1">
    <mergeCell ref="C29:D29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На голосование свод</vt:lpstr>
      <vt:lpstr>ГИС сводная</vt:lpstr>
      <vt:lpstr>Лист1</vt:lpstr>
      <vt:lpstr>'ГИС сводная'!Область_печати</vt:lpstr>
      <vt:lpstr>'На голосование свод'!Область_печати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2026-02-06T07:54:56Z</cp:lastPrinted>
  <dcterms:created xsi:type="dcterms:W3CDTF">1996-10-08T23:32:33Z</dcterms:created>
  <dcterms:modified xsi:type="dcterms:W3CDTF">2026-10-07T11:43:54Z</dcterms:modified>
</cp:coreProperties>
</file>